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Sheet1" sheetId="1" r:id="rId1"/>
  </sheets>
  <definedNames>
    <definedName name="_xlnm.Print_Area" localSheetId="0">'Sheet1'!$A$1:$M$95</definedName>
  </definedNames>
  <calcPr fullCalcOnLoad="1"/>
</workbook>
</file>

<file path=xl/sharedStrings.xml><?xml version="1.0" encoding="utf-8"?>
<sst xmlns="http://schemas.openxmlformats.org/spreadsheetml/2006/main" count="141" uniqueCount="108">
  <si>
    <t>Qc</t>
  </si>
  <si>
    <t>Watts transferred from cooling surface by convection</t>
  </si>
  <si>
    <t>Watts</t>
  </si>
  <si>
    <t>UNITS</t>
  </si>
  <si>
    <t>VARIABLE</t>
  </si>
  <si>
    <t>Ac</t>
  </si>
  <si>
    <r>
      <t>M</t>
    </r>
    <r>
      <rPr>
        <vertAlign val="superscript"/>
        <sz val="10"/>
        <rFont val="Arial"/>
        <family val="2"/>
      </rPr>
      <t>2</t>
    </r>
  </si>
  <si>
    <t>h</t>
  </si>
  <si>
    <r>
      <t>W/(M</t>
    </r>
    <r>
      <rPr>
        <vertAlign val="superscript"/>
        <sz val="10"/>
        <rFont val="Arial"/>
        <family val="2"/>
      </rPr>
      <t>2 o</t>
    </r>
    <r>
      <rPr>
        <sz val="10"/>
        <rFont val="Arial"/>
        <family val="2"/>
      </rPr>
      <t>K)</t>
    </r>
  </si>
  <si>
    <t>Slope =</t>
  </si>
  <si>
    <t>watts/in2 per delta F</t>
  </si>
  <si>
    <t xml:space="preserve">slope = </t>
  </si>
  <si>
    <t>Two graphs below do not correspond to the 70F zero heat loss point  but do give a good average of around .003 watts/in2 per delta degree F</t>
  </si>
  <si>
    <t>T</t>
  </si>
  <si>
    <r>
      <t xml:space="preserve"> o</t>
    </r>
    <r>
      <rPr>
        <sz val="10"/>
        <rFont val="Arial"/>
        <family val="2"/>
      </rPr>
      <t>K</t>
    </r>
  </si>
  <si>
    <t>Ta</t>
  </si>
  <si>
    <t>Qc = h. Ac. (T - Ta)</t>
  </si>
  <si>
    <r>
      <t>W/in2-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</si>
  <si>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</si>
  <si>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Ar</t>
  </si>
  <si>
    <t>Sigma</t>
  </si>
  <si>
    <t>Offset by adding back the incoming radiation from</t>
  </si>
  <si>
    <t>surroundings (at room temp radiation loss/gain = 0)</t>
  </si>
  <si>
    <r>
      <t>W/M</t>
    </r>
    <r>
      <rPr>
        <vertAlign val="superscript"/>
        <sz val="10"/>
        <rFont val="Arial"/>
        <family val="2"/>
      </rPr>
      <t>2 o</t>
    </r>
    <r>
      <rPr>
        <sz val="10"/>
        <rFont val="Arial"/>
        <family val="2"/>
      </rPr>
      <t>K</t>
    </r>
  </si>
  <si>
    <r>
      <t>W/M</t>
    </r>
    <r>
      <rPr>
        <vertAlign val="superscript"/>
        <sz val="10"/>
        <rFont val="Arial"/>
        <family val="2"/>
      </rPr>
      <t>2 o</t>
    </r>
    <r>
      <rPr>
        <sz val="10"/>
        <rFont val="Arial"/>
        <family val="2"/>
      </rPr>
      <t>K</t>
    </r>
    <r>
      <rPr>
        <vertAlign val="superscript"/>
        <sz val="10"/>
        <rFont val="Arial"/>
        <family val="2"/>
      </rPr>
      <t>4</t>
    </r>
  </si>
  <si>
    <r>
      <t>Qr = e * Sigma *Ar * ( T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- Ta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)</t>
    </r>
  </si>
  <si>
    <t>e</t>
  </si>
  <si>
    <t>Qr</t>
  </si>
  <si>
    <t>Total, Qt</t>
  </si>
  <si>
    <t>www.watlow.com</t>
  </si>
  <si>
    <t>which are not excessively tall,  say ratios (say&lt; 2:1)</t>
  </si>
  <si>
    <t>Mirror = 0, Lamp black = 1. Shiny alum 0.1, Shiny Tin Plating .07, copper oxid'd 0.7-0.8</t>
  </si>
  <si>
    <t xml:space="preserve">Copper shiny .08, galv (zinc plate) 0.28, Lead shiny 0.08, lead oxidised 0.63, steel rolled .24 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</si>
  <si>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</si>
  <si>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After 800 deg F linearity rolls off perhaps due to radiation leaks in idealized rig</t>
  </si>
  <si>
    <t>CONVECTION THEORY (Surface to Air only)</t>
  </si>
  <si>
    <t>RADIATION THEORY ( Surface to space only)</t>
  </si>
  <si>
    <t>in2</t>
  </si>
  <si>
    <r>
      <t>Horizontal/Vertical metal surfaces =</t>
    </r>
    <r>
      <rPr>
        <b/>
        <sz val="10"/>
        <rFont val="Arial"/>
        <family val="2"/>
      </rPr>
      <t xml:space="preserve"> typ. range </t>
    </r>
    <r>
      <rPr>
        <b/>
        <sz val="10"/>
        <color indexed="10"/>
        <rFont val="Arial"/>
        <family val="2"/>
      </rPr>
      <t>8.07 - 9.05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 Watts/M2-K</t>
    </r>
    <r>
      <rPr>
        <sz val="10"/>
        <rFont val="Arial"/>
        <family val="0"/>
      </rPr>
      <t xml:space="preserve"> with no radiation component</t>
    </r>
  </si>
  <si>
    <t xml:space="preserve">    surface area, due to mutual radiation re-absorbtion in slots, threads and holes.</t>
  </si>
  <si>
    <t>About .00288 - .00324 Watts/inch2/ deg F slope from charts below</t>
  </si>
  <si>
    <r>
      <t>Watts Created = 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R</t>
    </r>
  </si>
  <si>
    <t>Test amps from Heat Cycling chart UL 486</t>
  </si>
  <si>
    <t>m2</t>
  </si>
  <si>
    <r>
      <t>μ</t>
    </r>
    <r>
      <rPr>
        <sz val="10"/>
        <rFont val="Arial"/>
        <family val="0"/>
      </rPr>
      <t>Ωcm</t>
    </r>
  </si>
  <si>
    <r>
      <t>ΩMx10</t>
    </r>
    <r>
      <rPr>
        <vertAlign val="superscript"/>
        <sz val="10"/>
        <rFont val="Arial"/>
        <family val="2"/>
      </rPr>
      <t>-8</t>
    </r>
  </si>
  <si>
    <t>Alloy Name</t>
  </si>
  <si>
    <t>Copper 110</t>
  </si>
  <si>
    <t>cm</t>
  </si>
  <si>
    <t>in</t>
  </si>
  <si>
    <t>Physical measured resistance (REF)</t>
  </si>
  <si>
    <t>Physical measured voltage drop (REF)</t>
  </si>
  <si>
    <t>Cross section of connector</t>
  </si>
  <si>
    <t>Length of connector</t>
  </si>
  <si>
    <t xml:space="preserve">Resistivity of material </t>
  </si>
  <si>
    <t>Resistance over length and cross section (calc)</t>
  </si>
  <si>
    <t>M</t>
  </si>
  <si>
    <t>cm2</t>
  </si>
  <si>
    <t>in  (round dia equiv)</t>
  </si>
  <si>
    <t>Ω</t>
  </si>
  <si>
    <t>Thousand feet</t>
  </si>
  <si>
    <t>V</t>
  </si>
  <si>
    <t>W</t>
  </si>
  <si>
    <t>WATTS created by connector resistance (calc)</t>
  </si>
  <si>
    <t>Resistivities</t>
  </si>
  <si>
    <t>Brass 360</t>
  </si>
  <si>
    <t>Bronze 554</t>
  </si>
  <si>
    <t xml:space="preserve">Bronze 836 </t>
  </si>
  <si>
    <t>6.6 - 6.2</t>
  </si>
  <si>
    <t>Alum 2024-T4</t>
  </si>
  <si>
    <t>Alum 2024-T6</t>
  </si>
  <si>
    <t>Alum 6061-T6</t>
  </si>
  <si>
    <t>Alum 6101-T6</t>
  </si>
  <si>
    <t>Brass Red</t>
  </si>
  <si>
    <t>Alum 2011-T3</t>
  </si>
  <si>
    <t>1.78 - 1.67</t>
  </si>
  <si>
    <t>Gold</t>
  </si>
  <si>
    <t>Hi alloy Steel</t>
  </si>
  <si>
    <t>16 - 9.6</t>
  </si>
  <si>
    <t>Lo alloy steel</t>
  </si>
  <si>
    <t>59 - 75</t>
  </si>
  <si>
    <t xml:space="preserve">Silver </t>
  </si>
  <si>
    <t>Alum 6062-T6</t>
  </si>
  <si>
    <r>
      <t>ΩMx10</t>
    </r>
    <r>
      <rPr>
        <b/>
        <vertAlign val="superscript"/>
        <sz val="10"/>
        <rFont val="Arial"/>
        <family val="2"/>
      </rPr>
      <t>-8</t>
    </r>
  </si>
  <si>
    <t xml:space="preserve">Leaded gunmetal Bronze C836 dual #10 out tap </t>
  </si>
  <si>
    <t xml:space="preserve">COMPARE TO PREDICTED WATTS </t>
  </si>
  <si>
    <t xml:space="preserve">h = Heat Transfer Coefficient for configuration ( a constant per degree for convection) </t>
  </si>
  <si>
    <t>Ta = Temp of ambient surroundings</t>
  </si>
  <si>
    <t xml:space="preserve"> T = Temp of surface</t>
  </si>
  <si>
    <t>Qr = Watts transferred from cooling surface by radiation</t>
  </si>
  <si>
    <t xml:space="preserve"> Ac = Area of the complete cooling surface contacted by air including fins</t>
  </si>
  <si>
    <t>Sigma = Stefan-Boltzman constant</t>
  </si>
  <si>
    <t xml:space="preserve"> T = Temp of radiating surface </t>
  </si>
  <si>
    <t>Ta = Temp of ambient area (for incoming radiation offset only)</t>
  </si>
  <si>
    <t>e = Emissivity</t>
  </si>
  <si>
    <r>
      <t xml:space="preserve"> Ar = Area of envelope of surface  (</t>
    </r>
    <r>
      <rPr>
        <sz val="10"/>
        <color indexed="14"/>
        <rFont val="Arial"/>
        <family val="2"/>
      </rPr>
      <t>##</t>
    </r>
    <r>
      <rPr>
        <sz val="10"/>
        <rFont val="Arial"/>
        <family val="2"/>
      </rPr>
      <t xml:space="preserve"> see below)</t>
    </r>
  </si>
  <si>
    <r>
      <t xml:space="preserve"> </t>
    </r>
    <r>
      <rPr>
        <sz val="10"/>
        <color indexed="14"/>
        <rFont val="Arial"/>
        <family val="2"/>
      </rPr>
      <t>##</t>
    </r>
    <r>
      <rPr>
        <sz val="10"/>
        <rFont val="Arial"/>
        <family val="0"/>
      </rPr>
      <t xml:space="preserve">  Do not count "fin" area of re-entrant shapes.Radiation area is radial ENVELOPE, NOT total </t>
    </r>
  </si>
  <si>
    <t xml:space="preserve">Copy and print only the entire document </t>
  </si>
  <si>
    <t xml:space="preserve">No claims are made as to the accuracy and fitness for any particular use. </t>
  </si>
  <si>
    <t>Thanks and acknowledgements to Witlow for convection charts</t>
  </si>
  <si>
    <t xml:space="preserve"> All publishing rights reserved. Granted unlimited personal use but solely at your own risk</t>
  </si>
  <si>
    <t>www.ihiconnectors.com</t>
  </si>
  <si>
    <t>www.LugsDirect.com</t>
  </si>
  <si>
    <t>HEAT LOSS in WATTS of connectors and conductors in a stable temperature environment without fan cooling</t>
  </si>
  <si>
    <t>source of chart</t>
  </si>
  <si>
    <r>
      <t xml:space="preserve">Fill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fields only</t>
    </r>
  </si>
  <si>
    <t xml:space="preserve">Use only for cross checks before actual testing and final design. Bad data in = bad results out </t>
  </si>
  <si>
    <t xml:space="preserve"> © This calculator method, spreadsheet and fomat copyright of Charles D M Ridley 2003-2007. cridley@ihinet.com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</si>
</sst>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  <numFmt numFmtId="167" formatCode="0.0000"/>
    <numFmt numFmtId="168" formatCode="0.0E+00"/>
    <numFmt numFmtId="169" formatCode="0.0000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  <font>
      <b/>
      <vertAlign val="superscript"/>
      <sz val="10.25"/>
      <name val="Arial"/>
      <family val="2"/>
    </font>
    <font>
      <b/>
      <sz val="8.75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.25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8"/>
      <name val="Arial"/>
      <family val="0"/>
    </font>
    <font>
      <sz val="10"/>
      <name val="Arial Unicode MS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b/>
      <sz val="5.75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medium"/>
      <bottom style="medium"/>
    </border>
    <border>
      <left style="thick">
        <color indexed="17"/>
      </left>
      <right>
        <color indexed="63"/>
      </right>
      <top style="thin"/>
      <bottom style="thin"/>
    </border>
    <border>
      <left>
        <color indexed="63"/>
      </left>
      <right style="thick">
        <color indexed="17"/>
      </right>
      <top style="medium"/>
      <bottom style="medium"/>
    </border>
    <border>
      <left style="thick">
        <color indexed="17"/>
      </left>
      <right style="thin"/>
      <top style="thin"/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20" fillId="0" borderId="4" xfId="0" applyNumberFormat="1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173" fontId="1" fillId="0" borderId="6" xfId="15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21" fillId="0" borderId="4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/>
      <protection locked="0"/>
    </xf>
    <xf numFmtId="0" fontId="21" fillId="0" borderId="6" xfId="0" applyFont="1" applyBorder="1" applyAlignment="1" applyProtection="1">
      <alignment/>
      <protection locked="0"/>
    </xf>
    <xf numFmtId="167" fontId="21" fillId="0" borderId="6" xfId="0" applyNumberFormat="1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170" fontId="1" fillId="0" borderId="20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1" fillId="0" borderId="4" xfId="0" applyFont="1" applyBorder="1" applyAlignment="1">
      <alignment/>
    </xf>
    <xf numFmtId="9" fontId="22" fillId="0" borderId="5" xfId="21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1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17" fillId="0" borderId="23" xfId="2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Vertical Surfaces Convection Only
Heat loss from Uninsulated surfaces
122 deg F ambient (0 watts point)
 (vs. 70F claimed) No radiation. 
</a:t>
            </a:r>
          </a:p>
        </c:rich>
      </c:tx>
      <c:layout>
        <c:manualLayout>
          <c:xMode val="factor"/>
          <c:yMode val="factor"/>
          <c:x val="0.15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4015"/>
          <c:w val="0.9205"/>
          <c:h val="0.48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Sheet1!$A$36:$A$43</c:f>
              <c:numCache>
                <c:ptCount val="8"/>
                <c:pt idx="0">
                  <c:v>155</c:v>
                </c:pt>
                <c:pt idx="1">
                  <c:v>180</c:v>
                </c:pt>
                <c:pt idx="2">
                  <c:v>230</c:v>
                </c:pt>
                <c:pt idx="3">
                  <c:v>265</c:v>
                </c:pt>
                <c:pt idx="4">
                  <c:v>335</c:v>
                </c:pt>
                <c:pt idx="5">
                  <c:v>400</c:v>
                </c:pt>
                <c:pt idx="6">
                  <c:v>475</c:v>
                </c:pt>
                <c:pt idx="7">
                  <c:v>810</c:v>
                </c:pt>
              </c:numCache>
            </c:numRef>
          </c:xVal>
          <c:yVal>
            <c:numRef>
              <c:f>Sheet1!$B$36:$B$43</c:f>
              <c:numCache>
                <c:ptCount val="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2</c:v>
                </c:pt>
              </c:numCache>
            </c:numRef>
          </c:yVal>
          <c:smooth val="1"/>
        </c:ser>
        <c:axId val="52766878"/>
        <c:axId val="5139855"/>
      </c:scatterChart>
      <c:valAx>
        <c:axId val="527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Temp of Surface   deg F</a:t>
                </a:r>
              </a:p>
            </c:rich>
          </c:tx>
          <c:layout>
            <c:manualLayout>
              <c:xMode val="factor"/>
              <c:yMode val="factor"/>
              <c:x val="0.005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855"/>
        <c:crosses val="autoZero"/>
        <c:crossBetween val="midCat"/>
        <c:dispUnits/>
      </c:valAx>
      <c:valAx>
        <c:axId val="5139855"/>
        <c:scaling>
          <c:orientation val="minMax"/>
        </c:scaling>
        <c:axPos val="l"/>
        <c:title>
          <c:tx>
            <c:rich>
              <a:bodyPr vert="horz" rot="-180000" anchor="just"/>
              <a:lstStyle/>
              <a:p>
                <a:pPr algn="l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Watts/In2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1"/>
            </c:manualLayout>
          </c:layout>
          <c:overlay val="0"/>
          <c:spPr>
            <a:noFill/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66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7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Heat Losses from Horizontal Metal surfaces
Natural Convection Only  (65.5 Ambient at 0)
70F claimed  (e=0 no radiation)</a:t>
            </a:r>
          </a:p>
        </c:rich>
      </c:tx>
      <c:layout>
        <c:manualLayout>
          <c:xMode val="factor"/>
          <c:yMode val="factor"/>
          <c:x val="-0.0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025"/>
          <c:w val="0.92275"/>
          <c:h val="0.67575"/>
        </c:manualLayout>
      </c:layout>
      <c:scatterChart>
        <c:scatterStyle val="smoothMarker"/>
        <c:varyColors val="0"/>
        <c:ser>
          <c:idx val="0"/>
          <c:order val="0"/>
          <c:tx>
            <c:v>high 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Sheet1!$A$48:$A$50</c:f>
              <c:numCache>
                <c:ptCount val="3"/>
                <c:pt idx="0">
                  <c:v>500</c:v>
                </c:pt>
                <c:pt idx="1">
                  <c:v>800</c:v>
                </c:pt>
                <c:pt idx="2">
                  <c:v>1300</c:v>
                </c:pt>
              </c:numCache>
            </c:numRef>
          </c:xVal>
          <c:yVal>
            <c:numRef>
              <c:f>Sheet1!$B$48:$B$50</c:f>
              <c:numCache>
                <c:ptCount val="3"/>
                <c:pt idx="0">
                  <c:v>1.4</c:v>
                </c:pt>
                <c:pt idx="1">
                  <c:v>2.4</c:v>
                </c:pt>
                <c:pt idx="2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v>low 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Sheet1!$A$35:$A$43</c:f>
              <c:numCache>
                <c:ptCount val="9"/>
                <c:pt idx="0">
                  <c:v>70</c:v>
                </c:pt>
                <c:pt idx="1">
                  <c:v>155</c:v>
                </c:pt>
                <c:pt idx="2">
                  <c:v>180</c:v>
                </c:pt>
                <c:pt idx="3">
                  <c:v>230</c:v>
                </c:pt>
                <c:pt idx="4">
                  <c:v>265</c:v>
                </c:pt>
                <c:pt idx="5">
                  <c:v>335</c:v>
                </c:pt>
                <c:pt idx="6">
                  <c:v>400</c:v>
                </c:pt>
                <c:pt idx="7">
                  <c:v>475</c:v>
                </c:pt>
                <c:pt idx="8">
                  <c:v>810</c:v>
                </c:pt>
              </c:numCache>
            </c:numRef>
          </c:xVal>
          <c:yVal>
            <c:numRef>
              <c:f>Sheet1!$B$35:$B$43</c:f>
              <c:numCach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0.8</c:v>
                </c:pt>
                <c:pt idx="7">
                  <c:v>1</c:v>
                </c:pt>
                <c:pt idx="8">
                  <c:v>2</c:v>
                </c:pt>
              </c:numCache>
            </c:numRef>
          </c:yVal>
          <c:smooth val="1"/>
        </c:ser>
        <c:axId val="46258696"/>
        <c:axId val="13675081"/>
      </c:scatterChart>
      <c:valAx>
        <c:axId val="4625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 of Surface Deg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75081"/>
        <c:crosses val="autoZero"/>
        <c:crossBetween val="midCat"/>
        <c:dispUnits/>
      </c:valAx>
      <c:valAx>
        <c:axId val="1367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Watts/in2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8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0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33</xdr:row>
      <xdr:rowOff>19050</xdr:rowOff>
    </xdr:from>
    <xdr:to>
      <xdr:col>11</xdr:col>
      <xdr:colOff>523875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600200" y="6257925"/>
        <a:ext cx="71628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46</xdr:row>
      <xdr:rowOff>47625</xdr:rowOff>
    </xdr:from>
    <xdr:to>
      <xdr:col>11</xdr:col>
      <xdr:colOff>571500</xdr:colOff>
      <xdr:row>58</xdr:row>
      <xdr:rowOff>123825</xdr:rowOff>
    </xdr:to>
    <xdr:graphicFrame>
      <xdr:nvGraphicFramePr>
        <xdr:cNvPr id="2" name="Chart 4"/>
        <xdr:cNvGraphicFramePr/>
      </xdr:nvGraphicFramePr>
      <xdr:xfrm>
        <a:off x="2381250" y="8391525"/>
        <a:ext cx="6429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57150</xdr:rowOff>
    </xdr:from>
    <xdr:to>
      <xdr:col>3</xdr:col>
      <xdr:colOff>219075</xdr:colOff>
      <xdr:row>63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" y="9048750"/>
          <a:ext cx="22669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Temperature Calculation Chart 
  Degrees Fahrenheit to                5                                        
  Degrees Celcius ---------&gt;   C = ---(F-32)
                                                     9
  Degrees Kelvin to 
  Degrees Celcius ------------&gt;   C = K-273.15
  Degrees Celcius to                          9
  Degrees Fahrenheit ---------&gt;   F = ---C + 32
                                                          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iconnectors.com/" TargetMode="External" /><Relationship Id="rId2" Type="http://schemas.openxmlformats.org/officeDocument/2006/relationships/hyperlink" Target="http://www.lugsdire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9.8515625" style="0" customWidth="1"/>
    <col min="4" max="4" width="10.57421875" style="0" bestFit="1" customWidth="1"/>
    <col min="5" max="5" width="12.57421875" style="0" bestFit="1" customWidth="1"/>
    <col min="7" max="7" width="18.8515625" style="0" bestFit="1" customWidth="1"/>
    <col min="9" max="9" width="10.421875" style="0" customWidth="1"/>
    <col min="11" max="11" width="12.421875" style="0" bestFit="1" customWidth="1"/>
  </cols>
  <sheetData>
    <row r="1" spans="1:13" ht="13.5" thickTop="1">
      <c r="A1" s="71"/>
      <c r="B1" s="72" t="s">
        <v>101</v>
      </c>
      <c r="C1" s="73"/>
      <c r="D1" s="73"/>
      <c r="E1" s="72" t="s">
        <v>102</v>
      </c>
      <c r="F1" s="73"/>
      <c r="G1" s="73"/>
      <c r="H1" s="73"/>
      <c r="I1" s="73"/>
      <c r="J1" s="73"/>
      <c r="K1" s="73"/>
      <c r="L1" s="73"/>
      <c r="M1" s="74"/>
    </row>
    <row r="2" spans="1:13" ht="28.5" customHeight="1">
      <c r="A2" s="7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76"/>
    </row>
    <row r="3" spans="1:14" ht="23.25">
      <c r="A3" s="77" t="s">
        <v>103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76"/>
      <c r="N3" s="1"/>
    </row>
    <row r="4" spans="1:14" ht="6" customHeight="1" thickBot="1">
      <c r="A4" s="75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76"/>
      <c r="N4" s="1"/>
    </row>
    <row r="5" spans="1:13" ht="13.5" thickBot="1">
      <c r="A5" s="78" t="s">
        <v>35</v>
      </c>
      <c r="B5" s="40"/>
      <c r="C5" s="40"/>
      <c r="D5" s="40"/>
      <c r="E5" s="40"/>
      <c r="F5" s="40"/>
      <c r="G5" s="40"/>
      <c r="H5" s="8" t="s">
        <v>16</v>
      </c>
      <c r="I5" s="9"/>
      <c r="J5" s="40"/>
      <c r="K5" s="40"/>
      <c r="L5" s="40"/>
      <c r="M5" s="76"/>
    </row>
    <row r="6" spans="1:13" ht="12.75">
      <c r="A6" s="75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76"/>
    </row>
    <row r="7" spans="1:14" ht="15.75" thickBot="1">
      <c r="A7" s="79" t="s">
        <v>4</v>
      </c>
      <c r="B7" s="57"/>
      <c r="C7" s="57" t="s">
        <v>3</v>
      </c>
      <c r="D7" s="58" t="s">
        <v>105</v>
      </c>
      <c r="E7" s="57"/>
      <c r="F7" s="40"/>
      <c r="G7" s="40"/>
      <c r="H7" s="40"/>
      <c r="I7" s="40"/>
      <c r="J7" s="40"/>
      <c r="K7" s="40"/>
      <c r="L7" s="40"/>
      <c r="M7" s="76"/>
      <c r="N7" s="2"/>
    </row>
    <row r="8" spans="1:14" ht="15.75" thickBot="1">
      <c r="A8" s="80" t="s">
        <v>0</v>
      </c>
      <c r="B8" s="6">
        <f>B11*B9*(B14-B15)</f>
        <v>0.5021598965759999</v>
      </c>
      <c r="C8" s="7" t="s">
        <v>2</v>
      </c>
      <c r="D8" s="40" t="s">
        <v>1</v>
      </c>
      <c r="E8" s="10"/>
      <c r="F8" s="40"/>
      <c r="G8" s="40"/>
      <c r="H8" s="40"/>
      <c r="I8" s="40"/>
      <c r="J8" s="40"/>
      <c r="K8" s="40"/>
      <c r="L8" s="40"/>
      <c r="M8" s="76"/>
      <c r="N8" s="2"/>
    </row>
    <row r="9" spans="1:14" ht="16.5" thickBot="1">
      <c r="A9" s="79" t="s">
        <v>5</v>
      </c>
      <c r="B9" s="23">
        <v>0.00078</v>
      </c>
      <c r="C9" s="22" t="s">
        <v>6</v>
      </c>
      <c r="D9" s="21">
        <f>B9*39.4*39.4</f>
        <v>1.2108408</v>
      </c>
      <c r="E9" s="22" t="s">
        <v>37</v>
      </c>
      <c r="F9" s="59" t="s">
        <v>90</v>
      </c>
      <c r="G9" s="40"/>
      <c r="H9" s="40"/>
      <c r="I9" s="40"/>
      <c r="J9" s="40"/>
      <c r="K9" s="40"/>
      <c r="L9" s="40"/>
      <c r="M9" s="76"/>
      <c r="N9" s="2"/>
    </row>
    <row r="10" spans="1:13" ht="12.75">
      <c r="A10" s="79"/>
      <c r="B10" s="57"/>
      <c r="C10" s="57"/>
      <c r="D10" s="40" t="s">
        <v>30</v>
      </c>
      <c r="E10" s="57"/>
      <c r="F10" s="40"/>
      <c r="G10" s="40"/>
      <c r="H10" s="40"/>
      <c r="I10" s="40"/>
      <c r="J10" s="40"/>
      <c r="K10" s="40"/>
      <c r="L10" s="40"/>
      <c r="M10" s="76"/>
    </row>
    <row r="11" spans="1:13" ht="14.25">
      <c r="A11" s="79" t="s">
        <v>7</v>
      </c>
      <c r="B11" s="60">
        <f>C18</f>
        <v>8.9415936</v>
      </c>
      <c r="C11" s="57" t="s">
        <v>23</v>
      </c>
      <c r="D11" s="59" t="s">
        <v>86</v>
      </c>
      <c r="E11" s="57"/>
      <c r="F11" s="40"/>
      <c r="G11" s="40"/>
      <c r="H11" s="40"/>
      <c r="I11" s="40"/>
      <c r="J11" s="40"/>
      <c r="K11" s="40"/>
      <c r="L11" s="40"/>
      <c r="M11" s="76"/>
    </row>
    <row r="12" spans="1:14" ht="15">
      <c r="A12" s="79"/>
      <c r="B12" s="57"/>
      <c r="C12" s="57"/>
      <c r="D12" s="40" t="s">
        <v>38</v>
      </c>
      <c r="E12" s="57"/>
      <c r="F12" s="40"/>
      <c r="G12" s="40"/>
      <c r="H12" s="40"/>
      <c r="I12" s="40"/>
      <c r="J12" s="40"/>
      <c r="K12" s="40"/>
      <c r="L12" s="40"/>
      <c r="M12" s="76"/>
      <c r="N12" s="2"/>
    </row>
    <row r="13" spans="1:14" ht="15.75" thickBot="1">
      <c r="A13" s="79"/>
      <c r="B13" s="57"/>
      <c r="C13" s="57"/>
      <c r="D13" s="40" t="s">
        <v>34</v>
      </c>
      <c r="E13" s="57"/>
      <c r="F13" s="40"/>
      <c r="G13" s="40"/>
      <c r="H13" s="40"/>
      <c r="I13" s="40"/>
      <c r="J13" s="40"/>
      <c r="K13" s="40"/>
      <c r="L13" s="40"/>
      <c r="M13" s="76"/>
      <c r="N13" s="2"/>
    </row>
    <row r="14" spans="1:13" ht="15" thickBot="1">
      <c r="A14" s="79" t="s">
        <v>13</v>
      </c>
      <c r="B14" s="23">
        <v>365</v>
      </c>
      <c r="C14" s="26" t="s">
        <v>14</v>
      </c>
      <c r="D14" s="33">
        <f>B14-273</f>
        <v>92</v>
      </c>
      <c r="E14" s="25" t="s">
        <v>18</v>
      </c>
      <c r="F14" s="33">
        <f>(D14*9/5)+32</f>
        <v>197.6</v>
      </c>
      <c r="G14" s="25" t="s">
        <v>33</v>
      </c>
      <c r="H14" s="59" t="s">
        <v>88</v>
      </c>
      <c r="I14" s="40"/>
      <c r="J14" s="40"/>
      <c r="K14" s="40"/>
      <c r="L14" s="40"/>
      <c r="M14" s="76"/>
    </row>
    <row r="15" spans="1:13" ht="15" thickBot="1">
      <c r="A15" s="79" t="s">
        <v>15</v>
      </c>
      <c r="B15" s="23">
        <v>293</v>
      </c>
      <c r="C15" s="26" t="s">
        <v>14</v>
      </c>
      <c r="D15" s="33">
        <f>B15-273</f>
        <v>20</v>
      </c>
      <c r="E15" s="25" t="s">
        <v>18</v>
      </c>
      <c r="F15" s="24">
        <f>(D15*9/5)+32</f>
        <v>68</v>
      </c>
      <c r="G15" s="25" t="s">
        <v>33</v>
      </c>
      <c r="H15" s="59" t="s">
        <v>87</v>
      </c>
      <c r="I15" s="40"/>
      <c r="J15" s="40"/>
      <c r="K15" s="40"/>
      <c r="L15" s="40"/>
      <c r="M15" s="76"/>
    </row>
    <row r="16" spans="1:13" ht="12.75">
      <c r="A16" s="79"/>
      <c r="B16" s="57"/>
      <c r="C16" s="57"/>
      <c r="D16" s="57"/>
      <c r="E16" s="57"/>
      <c r="F16" s="40"/>
      <c r="G16" s="40"/>
      <c r="H16" s="40"/>
      <c r="I16" s="40"/>
      <c r="J16" s="40"/>
      <c r="K16" s="40"/>
      <c r="L16" s="40"/>
      <c r="M16" s="76"/>
    </row>
    <row r="17" spans="1:14" ht="15">
      <c r="A17" s="79"/>
      <c r="B17" s="57"/>
      <c r="C17" s="57"/>
      <c r="D17" s="57"/>
      <c r="E17" s="57"/>
      <c r="F17" s="40"/>
      <c r="G17" s="40"/>
      <c r="H17" s="40"/>
      <c r="I17" s="40"/>
      <c r="J17" s="40"/>
      <c r="K17" s="40"/>
      <c r="L17" s="40"/>
      <c r="M17" s="76"/>
      <c r="N17" s="2"/>
    </row>
    <row r="18" spans="1:14" ht="15.75">
      <c r="A18" s="81">
        <v>0.0032</v>
      </c>
      <c r="B18" s="4" t="s">
        <v>17</v>
      </c>
      <c r="C18" s="5">
        <f>A18*39.4*39.4*9/5</f>
        <v>8.9415936</v>
      </c>
      <c r="D18" s="3"/>
      <c r="E18" s="3"/>
      <c r="F18" s="4" t="s">
        <v>8</v>
      </c>
      <c r="G18" s="40" t="s">
        <v>40</v>
      </c>
      <c r="H18" s="40"/>
      <c r="I18" s="40"/>
      <c r="J18" s="40"/>
      <c r="K18" s="40"/>
      <c r="L18" s="40"/>
      <c r="M18" s="76"/>
      <c r="N18" s="2"/>
    </row>
    <row r="19" spans="1:14" ht="15.75" thickBot="1">
      <c r="A19" s="75"/>
      <c r="B19" s="57"/>
      <c r="C19" s="57"/>
      <c r="D19" s="57"/>
      <c r="E19" s="57"/>
      <c r="F19" s="40"/>
      <c r="G19" s="40"/>
      <c r="H19" s="40"/>
      <c r="I19" s="40"/>
      <c r="J19" s="40"/>
      <c r="K19" s="40"/>
      <c r="L19" s="40"/>
      <c r="M19" s="76"/>
      <c r="N19" s="2"/>
    </row>
    <row r="20" spans="1:13" ht="15" thickBot="1">
      <c r="A20" s="82" t="s">
        <v>36</v>
      </c>
      <c r="B20" s="57"/>
      <c r="C20" s="57"/>
      <c r="D20" s="57"/>
      <c r="E20" s="57"/>
      <c r="F20" s="40"/>
      <c r="G20" s="40"/>
      <c r="H20" s="8" t="s">
        <v>25</v>
      </c>
      <c r="I20" s="11"/>
      <c r="J20" s="9"/>
      <c r="K20" s="40"/>
      <c r="L20" s="40"/>
      <c r="M20" s="76"/>
    </row>
    <row r="21" spans="1:13" ht="13.5" thickBot="1">
      <c r="A21" s="79"/>
      <c r="B21" s="57"/>
      <c r="C21" s="57"/>
      <c r="D21" s="57"/>
      <c r="E21" s="57"/>
      <c r="F21" s="40"/>
      <c r="G21" s="40"/>
      <c r="H21" s="40"/>
      <c r="I21" s="40"/>
      <c r="J21" s="40"/>
      <c r="K21" s="40"/>
      <c r="L21" s="40"/>
      <c r="M21" s="76"/>
    </row>
    <row r="22" spans="1:13" ht="13.5" thickBot="1">
      <c r="A22" s="80" t="s">
        <v>27</v>
      </c>
      <c r="B22" s="12">
        <f>B27*B24*B23*(B25^4-B26^4)</f>
        <v>0.0459015012316224</v>
      </c>
      <c r="C22" s="7" t="s">
        <v>2</v>
      </c>
      <c r="D22" s="58" t="s">
        <v>89</v>
      </c>
      <c r="E22" s="57"/>
      <c r="F22" s="40"/>
      <c r="G22" s="40"/>
      <c r="H22" s="40"/>
      <c r="I22" s="40"/>
      <c r="J22" s="40"/>
      <c r="K22" s="40"/>
      <c r="L22" s="40"/>
      <c r="M22" s="76"/>
    </row>
    <row r="23" spans="1:13" ht="13.5" thickBot="1">
      <c r="A23" s="79" t="s">
        <v>19</v>
      </c>
      <c r="B23" s="61">
        <v>0.00078</v>
      </c>
      <c r="C23" s="57"/>
      <c r="D23" s="21">
        <f>B23*39.4*39.4</f>
        <v>1.2108408</v>
      </c>
      <c r="E23" s="22" t="s">
        <v>37</v>
      </c>
      <c r="F23" s="62" t="s">
        <v>95</v>
      </c>
      <c r="G23" s="40"/>
      <c r="H23" s="40"/>
      <c r="I23" s="40"/>
      <c r="J23" s="40"/>
      <c r="K23" s="40"/>
      <c r="L23" s="40"/>
      <c r="M23" s="76"/>
    </row>
    <row r="24" spans="1:13" ht="14.25">
      <c r="A24" s="79" t="s">
        <v>20</v>
      </c>
      <c r="B24" s="63">
        <f>5.67*10^-8</f>
        <v>5.67E-08</v>
      </c>
      <c r="C24" s="57" t="s">
        <v>24</v>
      </c>
      <c r="D24" s="58" t="s">
        <v>91</v>
      </c>
      <c r="E24" s="57"/>
      <c r="F24" s="40"/>
      <c r="G24" s="40"/>
      <c r="H24" s="27" t="s">
        <v>21</v>
      </c>
      <c r="I24" s="28"/>
      <c r="J24" s="28"/>
      <c r="K24" s="28"/>
      <c r="L24" s="29"/>
      <c r="M24" s="76"/>
    </row>
    <row r="25" spans="1:13" ht="15" thickBot="1">
      <c r="A25" s="79" t="s">
        <v>13</v>
      </c>
      <c r="B25" s="57">
        <f>B14</f>
        <v>365</v>
      </c>
      <c r="C25" s="64" t="s">
        <v>14</v>
      </c>
      <c r="D25" s="58" t="s">
        <v>92</v>
      </c>
      <c r="E25" s="57"/>
      <c r="F25" s="40"/>
      <c r="G25" s="40"/>
      <c r="H25" s="30" t="s">
        <v>22</v>
      </c>
      <c r="I25" s="31"/>
      <c r="J25" s="31"/>
      <c r="K25" s="31"/>
      <c r="L25" s="32"/>
      <c r="M25" s="76"/>
    </row>
    <row r="26" spans="1:13" ht="12.75">
      <c r="A26" s="79" t="s">
        <v>15</v>
      </c>
      <c r="B26" s="57">
        <f>B15</f>
        <v>293</v>
      </c>
      <c r="C26" s="57"/>
      <c r="D26" s="58" t="s">
        <v>93</v>
      </c>
      <c r="E26" s="57"/>
      <c r="F26" s="40"/>
      <c r="G26" s="40"/>
      <c r="H26" s="40"/>
      <c r="I26" s="40"/>
      <c r="J26" s="40"/>
      <c r="K26" s="40"/>
      <c r="L26" s="40"/>
      <c r="M26" s="76"/>
    </row>
    <row r="27" spans="1:13" ht="12.75">
      <c r="A27" s="79" t="s">
        <v>26</v>
      </c>
      <c r="B27" s="61">
        <v>0.1</v>
      </c>
      <c r="C27" s="57"/>
      <c r="D27" s="56" t="s">
        <v>94</v>
      </c>
      <c r="E27" s="13" t="s">
        <v>31</v>
      </c>
      <c r="F27" s="14"/>
      <c r="G27" s="14"/>
      <c r="H27" s="14"/>
      <c r="I27" s="14"/>
      <c r="J27" s="14"/>
      <c r="K27" s="14"/>
      <c r="L27" s="15"/>
      <c r="M27" s="76"/>
    </row>
    <row r="28" spans="1:13" ht="13.5" thickBot="1">
      <c r="A28" s="79"/>
      <c r="B28" s="57"/>
      <c r="C28" s="57"/>
      <c r="D28" s="16" t="s">
        <v>32</v>
      </c>
      <c r="E28" s="17"/>
      <c r="F28" s="18"/>
      <c r="G28" s="18"/>
      <c r="H28" s="18"/>
      <c r="I28" s="18"/>
      <c r="J28" s="18"/>
      <c r="K28" s="18"/>
      <c r="L28" s="19"/>
      <c r="M28" s="76"/>
    </row>
    <row r="29" spans="1:13" ht="24" thickBot="1">
      <c r="A29" s="80" t="s">
        <v>28</v>
      </c>
      <c r="B29" s="20">
        <f>B22+B8</f>
        <v>0.5480613978076223</v>
      </c>
      <c r="C29" s="7" t="s">
        <v>2</v>
      </c>
      <c r="D29" s="58" t="s">
        <v>96</v>
      </c>
      <c r="E29" s="57"/>
      <c r="F29" s="40"/>
      <c r="G29" s="40"/>
      <c r="H29" s="40"/>
      <c r="I29" s="40"/>
      <c r="J29" s="40"/>
      <c r="K29" s="40"/>
      <c r="L29" s="40"/>
      <c r="M29" s="76"/>
    </row>
    <row r="30" spans="1:13" ht="12.75">
      <c r="A30" s="79"/>
      <c r="B30" s="57"/>
      <c r="C30" s="57"/>
      <c r="D30" s="58" t="s">
        <v>39</v>
      </c>
      <c r="E30" s="57"/>
      <c r="F30" s="40"/>
      <c r="G30" s="40"/>
      <c r="H30" s="40"/>
      <c r="I30" s="40"/>
      <c r="J30" s="40"/>
      <c r="K30" s="40"/>
      <c r="L30" s="40"/>
      <c r="M30" s="76"/>
    </row>
    <row r="31" spans="1:13" ht="12.75">
      <c r="A31" s="83" t="s">
        <v>12</v>
      </c>
      <c r="B31" s="57"/>
      <c r="C31" s="57"/>
      <c r="D31" s="57"/>
      <c r="E31" s="57"/>
      <c r="F31" s="40"/>
      <c r="G31" s="40"/>
      <c r="H31" s="40"/>
      <c r="I31" s="40"/>
      <c r="J31" s="40"/>
      <c r="K31" s="40"/>
      <c r="L31" s="40"/>
      <c r="M31" s="76"/>
    </row>
    <row r="32" spans="1:13" ht="12.75">
      <c r="A32" s="79"/>
      <c r="B32" s="57"/>
      <c r="C32" s="57"/>
      <c r="D32" s="57"/>
      <c r="E32" s="57"/>
      <c r="F32" s="40"/>
      <c r="G32" s="40"/>
      <c r="H32" s="40"/>
      <c r="I32" s="40"/>
      <c r="J32" s="40"/>
      <c r="K32" s="40"/>
      <c r="L32" s="40"/>
      <c r="M32" s="76"/>
    </row>
    <row r="33" spans="1:13" ht="12.75">
      <c r="A33" s="84" t="s">
        <v>9</v>
      </c>
      <c r="B33" s="65">
        <v>0.002887</v>
      </c>
      <c r="C33" s="66" t="s">
        <v>10</v>
      </c>
      <c r="D33" s="66"/>
      <c r="E33" s="66"/>
      <c r="F33" s="67"/>
      <c r="G33" s="68" t="s">
        <v>104</v>
      </c>
      <c r="H33" s="40" t="s">
        <v>29</v>
      </c>
      <c r="I33" s="40"/>
      <c r="J33" s="40"/>
      <c r="K33" s="40"/>
      <c r="L33" s="40"/>
      <c r="M33" s="76"/>
    </row>
    <row r="34" spans="1:13" ht="12.75">
      <c r="A34" s="79"/>
      <c r="B34" s="57"/>
      <c r="C34" s="57"/>
      <c r="D34" s="57"/>
      <c r="E34" s="57"/>
      <c r="F34" s="40"/>
      <c r="G34" s="40"/>
      <c r="H34" s="40"/>
      <c r="I34" s="40"/>
      <c r="J34" s="40"/>
      <c r="K34" s="40"/>
      <c r="L34" s="40"/>
      <c r="M34" s="76"/>
    </row>
    <row r="35" spans="1:13" ht="12.75">
      <c r="A35" s="75">
        <v>70</v>
      </c>
      <c r="B35" s="40">
        <v>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76"/>
    </row>
    <row r="36" spans="1:13" ht="12.75">
      <c r="A36" s="75">
        <v>155</v>
      </c>
      <c r="B36" s="40">
        <v>0.1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76"/>
    </row>
    <row r="37" spans="1:13" ht="12.75">
      <c r="A37" s="75">
        <v>180</v>
      </c>
      <c r="B37" s="40">
        <v>0.2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76"/>
    </row>
    <row r="38" spans="1:13" ht="12.75">
      <c r="A38" s="75">
        <v>230</v>
      </c>
      <c r="B38" s="40">
        <v>0.3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76"/>
    </row>
    <row r="39" spans="1:13" ht="12.75">
      <c r="A39" s="75">
        <v>265</v>
      </c>
      <c r="B39" s="40">
        <v>0.4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76"/>
    </row>
    <row r="40" spans="1:13" ht="12.75">
      <c r="A40" s="75">
        <v>335</v>
      </c>
      <c r="B40" s="40">
        <v>0.6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76"/>
    </row>
    <row r="41" spans="1:13" ht="12.75">
      <c r="A41" s="75">
        <v>400</v>
      </c>
      <c r="B41" s="40">
        <v>0.8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76"/>
    </row>
    <row r="42" spans="1:13" ht="12.75">
      <c r="A42" s="75">
        <v>475</v>
      </c>
      <c r="B42" s="40">
        <v>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76"/>
    </row>
    <row r="43" spans="1:13" ht="12.75">
      <c r="A43" s="75">
        <v>810</v>
      </c>
      <c r="B43" s="40">
        <v>2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76"/>
    </row>
    <row r="44" spans="1:13" ht="12.75">
      <c r="A44" s="7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76"/>
    </row>
    <row r="45" spans="1:13" ht="12.75">
      <c r="A45" s="75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76"/>
    </row>
    <row r="46" spans="1:13" ht="12.75">
      <c r="A46" s="85" t="s">
        <v>11</v>
      </c>
      <c r="B46" s="67">
        <v>0.00324</v>
      </c>
      <c r="C46" s="66" t="s">
        <v>10</v>
      </c>
      <c r="D46" s="66"/>
      <c r="E46" s="66"/>
      <c r="F46" s="67"/>
      <c r="G46" s="68" t="s">
        <v>104</v>
      </c>
      <c r="H46" s="40" t="s">
        <v>29</v>
      </c>
      <c r="I46" s="40"/>
      <c r="J46" s="40"/>
      <c r="K46" s="40"/>
      <c r="L46" s="40"/>
      <c r="M46" s="76"/>
    </row>
    <row r="47" spans="1:13" ht="12.75">
      <c r="A47" s="7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76"/>
    </row>
    <row r="48" spans="1:13" ht="12.75">
      <c r="A48" s="75">
        <v>500</v>
      </c>
      <c r="B48" s="40">
        <v>1.4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76"/>
    </row>
    <row r="49" spans="1:13" ht="12.75">
      <c r="A49" s="75">
        <v>800</v>
      </c>
      <c r="B49" s="40">
        <v>2.4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76"/>
    </row>
    <row r="50" spans="1:13" ht="12.75">
      <c r="A50" s="75">
        <v>1300</v>
      </c>
      <c r="B50" s="40">
        <v>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76"/>
    </row>
    <row r="51" spans="1:13" ht="12.75">
      <c r="A51" s="7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76"/>
    </row>
    <row r="52" spans="1:13" ht="12.75">
      <c r="A52" s="7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76"/>
    </row>
    <row r="53" spans="1:13" ht="12.75">
      <c r="A53" s="7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76"/>
    </row>
    <row r="54" spans="1:13" ht="12.75">
      <c r="A54" s="7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76"/>
    </row>
    <row r="55" spans="1:13" ht="12.75">
      <c r="A55" s="7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76"/>
    </row>
    <row r="56" spans="1:13" ht="12.75">
      <c r="A56" s="7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76"/>
    </row>
    <row r="57" spans="1:13" ht="12.75">
      <c r="A57" s="7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76"/>
    </row>
    <row r="58" spans="1:13" ht="12.75">
      <c r="A58" s="75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76"/>
    </row>
    <row r="59" spans="1:13" ht="12.75">
      <c r="A59" s="7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76"/>
    </row>
    <row r="60" spans="1:13" ht="12.75">
      <c r="A60" s="7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76"/>
    </row>
    <row r="61" spans="1:13" ht="12.75">
      <c r="A61" s="75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76"/>
    </row>
    <row r="62" spans="1:13" ht="12.75">
      <c r="A62" s="7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76"/>
    </row>
    <row r="63" spans="1:13" ht="12.75">
      <c r="A63" s="7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76"/>
    </row>
    <row r="64" spans="1:13" ht="12.75">
      <c r="A64" s="75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76"/>
    </row>
    <row r="65" spans="1:13" ht="13.5" thickBot="1">
      <c r="A65" s="7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76"/>
    </row>
    <row r="66" spans="1:13" ht="15" thickBot="1">
      <c r="A66" s="77" t="s">
        <v>41</v>
      </c>
      <c r="B66" s="40"/>
      <c r="C66" s="40"/>
      <c r="D66" s="34" t="s">
        <v>46</v>
      </c>
      <c r="E66" s="46" t="s">
        <v>84</v>
      </c>
      <c r="F66" s="47"/>
      <c r="G66" s="47"/>
      <c r="H66" s="48"/>
      <c r="I66" s="40"/>
      <c r="J66" s="40"/>
      <c r="K66" s="40"/>
      <c r="L66" s="40"/>
      <c r="M66" s="76"/>
    </row>
    <row r="67" spans="1:13" ht="13.5" thickBot="1">
      <c r="A67" s="75" t="s">
        <v>42</v>
      </c>
      <c r="B67" s="40"/>
      <c r="C67" s="40"/>
      <c r="D67" s="40"/>
      <c r="E67" s="69">
        <v>75</v>
      </c>
      <c r="F67" s="40"/>
      <c r="G67" s="40"/>
      <c r="H67" s="40"/>
      <c r="I67" s="40"/>
      <c r="J67" s="40"/>
      <c r="K67" s="40"/>
      <c r="L67" s="40"/>
      <c r="M67" s="76"/>
    </row>
    <row r="68" spans="1:13" ht="13.5" thickBot="1">
      <c r="A68" s="75" t="s">
        <v>52</v>
      </c>
      <c r="B68" s="40"/>
      <c r="C68" s="40"/>
      <c r="D68" s="40"/>
      <c r="E68" s="49">
        <v>1.8E-05</v>
      </c>
      <c r="F68" s="43" t="s">
        <v>43</v>
      </c>
      <c r="G68" s="8">
        <f>E68*(39.4^2)</f>
        <v>0.02794248</v>
      </c>
      <c r="H68" s="9" t="s">
        <v>37</v>
      </c>
      <c r="I68" s="37">
        <f>E68*10000</f>
        <v>0.18</v>
      </c>
      <c r="J68" s="9" t="s">
        <v>57</v>
      </c>
      <c r="K68" s="8">
        <f>(4*G68/3.142)^0.5</f>
        <v>0.18860768290871943</v>
      </c>
      <c r="L68" s="36" t="s">
        <v>58</v>
      </c>
      <c r="M68" s="86"/>
    </row>
    <row r="69" spans="1:13" ht="13.5" thickBot="1">
      <c r="A69" s="75" t="s">
        <v>53</v>
      </c>
      <c r="B69" s="40"/>
      <c r="C69" s="40"/>
      <c r="D69" s="40"/>
      <c r="E69" s="50">
        <v>1.25</v>
      </c>
      <c r="F69" s="43" t="s">
        <v>48</v>
      </c>
      <c r="G69" s="38">
        <f>E69/2.54</f>
        <v>0.4921259842519685</v>
      </c>
      <c r="H69" s="9" t="s">
        <v>49</v>
      </c>
      <c r="I69" s="8">
        <f>E69/100</f>
        <v>0.0125</v>
      </c>
      <c r="J69" s="9" t="s">
        <v>56</v>
      </c>
      <c r="K69" s="8">
        <f>G69/(1000*12)</f>
        <v>4.101049868766404E-05</v>
      </c>
      <c r="L69" s="36" t="s">
        <v>60</v>
      </c>
      <c r="M69" s="86"/>
    </row>
    <row r="70" spans="1:13" ht="15" thickBot="1">
      <c r="A70" s="75" t="s">
        <v>54</v>
      </c>
      <c r="B70" s="40"/>
      <c r="C70" s="40"/>
      <c r="D70" s="40"/>
      <c r="E70" s="50">
        <v>11.49</v>
      </c>
      <c r="F70" s="43" t="s">
        <v>83</v>
      </c>
      <c r="G70" s="8">
        <f>E70*100/100</f>
        <v>11.49</v>
      </c>
      <c r="H70" s="35" t="s">
        <v>44</v>
      </c>
      <c r="I70" s="67"/>
      <c r="J70" s="40"/>
      <c r="K70" s="40"/>
      <c r="L70" s="40"/>
      <c r="M70" s="76"/>
    </row>
    <row r="71" spans="1:13" ht="13.5" thickBot="1">
      <c r="A71" s="75" t="s">
        <v>55</v>
      </c>
      <c r="B71" s="40"/>
      <c r="C71" s="40"/>
      <c r="D71" s="40"/>
      <c r="E71" s="70">
        <f>(I69/E68)*(E70*10^(-8))</f>
        <v>7.979166666666666E-05</v>
      </c>
      <c r="F71" s="43" t="s">
        <v>59</v>
      </c>
      <c r="G71" s="67"/>
      <c r="H71" s="40"/>
      <c r="I71" s="40"/>
      <c r="J71" s="40"/>
      <c r="K71" s="40"/>
      <c r="L71" s="40"/>
      <c r="M71" s="76"/>
    </row>
    <row r="72" spans="1:13" ht="13.5" thickBot="1">
      <c r="A72" s="75" t="s">
        <v>50</v>
      </c>
      <c r="B72" s="40"/>
      <c r="C72" s="40"/>
      <c r="D72" s="40"/>
      <c r="E72" s="51">
        <v>8E-06</v>
      </c>
      <c r="F72" s="44" t="s">
        <v>59</v>
      </c>
      <c r="G72" s="44">
        <f>E72*E67^2</f>
        <v>0.045</v>
      </c>
      <c r="H72" s="45" t="s">
        <v>62</v>
      </c>
      <c r="I72" s="40"/>
      <c r="J72" s="40"/>
      <c r="K72" s="40"/>
      <c r="L72" s="40"/>
      <c r="M72" s="76"/>
    </row>
    <row r="73" spans="1:13" ht="13.5" thickBot="1">
      <c r="A73" s="75" t="s">
        <v>51</v>
      </c>
      <c r="B73" s="40"/>
      <c r="C73" s="40"/>
      <c r="D73" s="40"/>
      <c r="E73" s="51">
        <v>0.006</v>
      </c>
      <c r="F73" s="45" t="s">
        <v>61</v>
      </c>
      <c r="G73" s="44">
        <f>E73*E67</f>
        <v>0.45</v>
      </c>
      <c r="H73" s="45" t="s">
        <v>62</v>
      </c>
      <c r="I73" s="40"/>
      <c r="J73" s="40"/>
      <c r="K73" s="40"/>
      <c r="L73" s="40"/>
      <c r="M73" s="76"/>
    </row>
    <row r="74" spans="1:13" ht="13.5" thickBot="1">
      <c r="A74" s="75" t="s">
        <v>63</v>
      </c>
      <c r="B74" s="40"/>
      <c r="C74" s="40"/>
      <c r="D74" s="40"/>
      <c r="E74" s="52">
        <f>(E67^2)*E71</f>
        <v>0.44882812499999997</v>
      </c>
      <c r="F74" s="53" t="s">
        <v>62</v>
      </c>
      <c r="G74" s="40"/>
      <c r="H74" s="40"/>
      <c r="I74" s="40"/>
      <c r="J74" s="40"/>
      <c r="K74" s="40"/>
      <c r="L74" s="40"/>
      <c r="M74" s="76"/>
    </row>
    <row r="75" spans="1:13" ht="13.5" thickBot="1">
      <c r="A75" s="75" t="s">
        <v>85</v>
      </c>
      <c r="B75" s="40"/>
      <c r="C75" s="40"/>
      <c r="D75" s="40"/>
      <c r="E75" s="39">
        <f>B29/E74</f>
        <v>1.2210941500326487</v>
      </c>
      <c r="F75" s="54" t="str">
        <f>IF(E75&gt;1,"       Meets requirement by","fails requirement")</f>
        <v>       Meets requirement by</v>
      </c>
      <c r="G75" s="36"/>
      <c r="H75" s="55">
        <f>E75-1</f>
        <v>0.22109415003264865</v>
      </c>
      <c r="I75" s="40"/>
      <c r="J75" s="40"/>
      <c r="K75" s="40"/>
      <c r="L75" s="40"/>
      <c r="M75" s="76"/>
    </row>
    <row r="76" spans="1:13" ht="12.75">
      <c r="A76" s="75" t="s">
        <v>64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76"/>
    </row>
    <row r="77" spans="1:13" ht="14.25">
      <c r="A77" s="87" t="s">
        <v>47</v>
      </c>
      <c r="B77" s="42" t="s">
        <v>75</v>
      </c>
      <c r="C77" s="41" t="s">
        <v>45</v>
      </c>
      <c r="D77" s="40"/>
      <c r="E77" s="40"/>
      <c r="F77" s="40"/>
      <c r="G77" s="40"/>
      <c r="H77" s="40"/>
      <c r="I77" s="40"/>
      <c r="J77" s="40"/>
      <c r="K77" s="40"/>
      <c r="L77" s="40"/>
      <c r="M77" s="76"/>
    </row>
    <row r="78" spans="1:13" ht="14.25">
      <c r="A78" s="87" t="s">
        <v>65</v>
      </c>
      <c r="B78" s="42" t="s">
        <v>68</v>
      </c>
      <c r="C78" s="41" t="s">
        <v>45</v>
      </c>
      <c r="D78" s="40"/>
      <c r="E78" s="40"/>
      <c r="F78" s="40"/>
      <c r="G78" s="40"/>
      <c r="H78" s="40"/>
      <c r="I78" s="40"/>
      <c r="J78" s="40"/>
      <c r="K78" s="40"/>
      <c r="L78" s="40"/>
      <c r="M78" s="76"/>
    </row>
    <row r="79" spans="1:13" ht="14.25">
      <c r="A79" s="87" t="s">
        <v>73</v>
      </c>
      <c r="B79" s="42">
        <v>4.7</v>
      </c>
      <c r="C79" s="41" t="s">
        <v>45</v>
      </c>
      <c r="D79" s="40"/>
      <c r="E79" s="40" t="s">
        <v>107</v>
      </c>
      <c r="F79" s="40"/>
      <c r="G79" s="40"/>
      <c r="H79" s="40"/>
      <c r="I79" s="40"/>
      <c r="J79" s="40"/>
      <c r="K79" s="40"/>
      <c r="L79" s="40"/>
      <c r="M79" s="76"/>
    </row>
    <row r="80" spans="1:13" ht="14.25">
      <c r="A80" s="87"/>
      <c r="B80" s="42"/>
      <c r="C80" s="41" t="s">
        <v>45</v>
      </c>
      <c r="D80" s="40"/>
      <c r="E80" s="40" t="s">
        <v>100</v>
      </c>
      <c r="F80" s="40"/>
      <c r="G80" s="40"/>
      <c r="H80" s="40"/>
      <c r="I80" s="40"/>
      <c r="J80" s="40"/>
      <c r="K80" s="40"/>
      <c r="L80" s="40"/>
      <c r="M80" s="76"/>
    </row>
    <row r="81" spans="1:13" ht="14.25">
      <c r="A81" s="87" t="s">
        <v>66</v>
      </c>
      <c r="B81" s="42">
        <v>9.1</v>
      </c>
      <c r="C81" s="41" t="s">
        <v>45</v>
      </c>
      <c r="D81" s="40"/>
      <c r="E81" s="40" t="s">
        <v>98</v>
      </c>
      <c r="F81" s="40"/>
      <c r="G81" s="40"/>
      <c r="H81" s="40"/>
      <c r="I81" s="40"/>
      <c r="J81" s="40"/>
      <c r="K81" s="40"/>
      <c r="L81" s="40"/>
      <c r="M81" s="76"/>
    </row>
    <row r="82" spans="1:13" ht="14.25">
      <c r="A82" s="87" t="s">
        <v>67</v>
      </c>
      <c r="B82" s="42">
        <v>11.49</v>
      </c>
      <c r="C82" s="41" t="s">
        <v>45</v>
      </c>
      <c r="D82" s="40"/>
      <c r="E82" s="40" t="s">
        <v>106</v>
      </c>
      <c r="F82" s="40"/>
      <c r="G82" s="40"/>
      <c r="H82" s="40"/>
      <c r="I82" s="40"/>
      <c r="J82" s="40"/>
      <c r="K82" s="40"/>
      <c r="L82" s="40"/>
      <c r="M82" s="76"/>
    </row>
    <row r="83" spans="1:13" ht="14.25">
      <c r="A83" s="87" t="s">
        <v>71</v>
      </c>
      <c r="B83" s="42">
        <v>4.07</v>
      </c>
      <c r="C83" s="41" t="s">
        <v>45</v>
      </c>
      <c r="D83" s="40"/>
      <c r="E83" s="40" t="s">
        <v>97</v>
      </c>
      <c r="F83" s="40"/>
      <c r="G83" s="40"/>
      <c r="H83" s="40"/>
      <c r="I83" s="40"/>
      <c r="J83" s="40"/>
      <c r="K83" s="40"/>
      <c r="L83" s="40"/>
      <c r="M83" s="76"/>
    </row>
    <row r="84" spans="1:13" ht="14.25">
      <c r="A84" s="87" t="s">
        <v>72</v>
      </c>
      <c r="B84" s="42"/>
      <c r="C84" s="41" t="s">
        <v>45</v>
      </c>
      <c r="D84" s="40"/>
      <c r="E84" s="40" t="s">
        <v>99</v>
      </c>
      <c r="F84" s="40"/>
      <c r="G84" s="40"/>
      <c r="H84" s="40"/>
      <c r="I84" s="40"/>
      <c r="J84" s="40"/>
      <c r="K84" s="40"/>
      <c r="L84" s="40"/>
      <c r="M84" s="76"/>
    </row>
    <row r="85" spans="1:13" ht="14.25">
      <c r="A85" s="87" t="s">
        <v>69</v>
      </c>
      <c r="B85" s="42">
        <v>5.8</v>
      </c>
      <c r="C85" s="41" t="s">
        <v>45</v>
      </c>
      <c r="D85" s="40"/>
      <c r="E85" s="40"/>
      <c r="F85" s="40"/>
      <c r="G85" s="40"/>
      <c r="H85" s="40"/>
      <c r="I85" s="40"/>
      <c r="J85" s="40"/>
      <c r="K85" s="40"/>
      <c r="L85" s="40"/>
      <c r="M85" s="76"/>
    </row>
    <row r="86" spans="1:13" ht="14.25">
      <c r="A86" s="87" t="s">
        <v>70</v>
      </c>
      <c r="B86" s="42"/>
      <c r="C86" s="41" t="s">
        <v>45</v>
      </c>
      <c r="D86" s="40"/>
      <c r="E86" s="40"/>
      <c r="F86" s="40"/>
      <c r="G86" s="40"/>
      <c r="H86" s="40"/>
      <c r="I86" s="40"/>
      <c r="J86" s="40"/>
      <c r="K86" s="40"/>
      <c r="L86" s="40"/>
      <c r="M86" s="76"/>
    </row>
    <row r="87" spans="1:13" ht="14.25">
      <c r="A87" s="87" t="s">
        <v>74</v>
      </c>
      <c r="B87" s="42">
        <v>4.8</v>
      </c>
      <c r="C87" s="41" t="s">
        <v>45</v>
      </c>
      <c r="D87" s="40"/>
      <c r="E87" s="40"/>
      <c r="F87" s="40"/>
      <c r="G87" s="40"/>
      <c r="H87" s="40"/>
      <c r="I87" s="40"/>
      <c r="J87" s="40"/>
      <c r="K87" s="40"/>
      <c r="L87" s="40"/>
      <c r="M87" s="76"/>
    </row>
    <row r="88" spans="1:13" ht="14.25">
      <c r="A88" s="87" t="s">
        <v>82</v>
      </c>
      <c r="B88" s="42">
        <v>3.7</v>
      </c>
      <c r="C88" s="41" t="s">
        <v>45</v>
      </c>
      <c r="D88" s="40"/>
      <c r="E88" s="40"/>
      <c r="F88" s="40"/>
      <c r="G88" s="40"/>
      <c r="H88" s="40"/>
      <c r="I88" s="40"/>
      <c r="J88" s="40"/>
      <c r="K88" s="40"/>
      <c r="L88" s="40"/>
      <c r="M88" s="76"/>
    </row>
    <row r="89" spans="1:13" ht="14.25">
      <c r="A89" s="87"/>
      <c r="B89" s="42"/>
      <c r="C89" s="41" t="s">
        <v>45</v>
      </c>
      <c r="D89" s="40"/>
      <c r="E89" s="40"/>
      <c r="F89" s="40"/>
      <c r="G89" s="40"/>
      <c r="H89" s="40"/>
      <c r="I89" s="40"/>
      <c r="J89" s="40"/>
      <c r="K89" s="40"/>
      <c r="L89" s="40"/>
      <c r="M89" s="76"/>
    </row>
    <row r="90" spans="1:13" ht="14.25">
      <c r="A90" s="87"/>
      <c r="B90" s="42"/>
      <c r="C90" s="41" t="s">
        <v>45</v>
      </c>
      <c r="D90" s="40"/>
      <c r="E90" s="40"/>
      <c r="F90" s="40"/>
      <c r="G90" s="40"/>
      <c r="H90" s="40"/>
      <c r="I90" s="40"/>
      <c r="J90" s="40"/>
      <c r="K90" s="40"/>
      <c r="L90" s="40"/>
      <c r="M90" s="76"/>
    </row>
    <row r="91" spans="1:13" ht="14.25">
      <c r="A91" s="87" t="s">
        <v>77</v>
      </c>
      <c r="B91" s="42" t="s">
        <v>80</v>
      </c>
      <c r="C91" s="41" t="s">
        <v>45</v>
      </c>
      <c r="D91" s="40"/>
      <c r="E91" s="40"/>
      <c r="F91" s="40"/>
      <c r="G91" s="40"/>
      <c r="H91" s="40"/>
      <c r="I91" s="40"/>
      <c r="J91" s="40"/>
      <c r="K91" s="40"/>
      <c r="L91" s="40"/>
      <c r="M91" s="76"/>
    </row>
    <row r="92" spans="1:13" ht="14.25">
      <c r="A92" s="87" t="s">
        <v>79</v>
      </c>
      <c r="B92" s="42" t="s">
        <v>78</v>
      </c>
      <c r="C92" s="41" t="s">
        <v>45</v>
      </c>
      <c r="D92" s="40"/>
      <c r="E92" s="40"/>
      <c r="F92" s="40"/>
      <c r="G92" s="40"/>
      <c r="H92" s="40"/>
      <c r="I92" s="40"/>
      <c r="J92" s="40"/>
      <c r="K92" s="40"/>
      <c r="L92" s="40"/>
      <c r="M92" s="76"/>
    </row>
    <row r="93" spans="1:13" ht="14.25">
      <c r="A93" s="87" t="s">
        <v>76</v>
      </c>
      <c r="B93" s="42">
        <v>2.4</v>
      </c>
      <c r="C93" s="41" t="s">
        <v>45</v>
      </c>
      <c r="D93" s="40"/>
      <c r="E93" s="40"/>
      <c r="F93" s="40"/>
      <c r="G93" s="40"/>
      <c r="H93" s="40"/>
      <c r="I93" s="40"/>
      <c r="J93" s="40"/>
      <c r="K93" s="40"/>
      <c r="L93" s="40"/>
      <c r="M93" s="76"/>
    </row>
    <row r="94" spans="1:13" ht="14.25">
      <c r="A94" s="87" t="s">
        <v>81</v>
      </c>
      <c r="B94" s="42">
        <v>1.6</v>
      </c>
      <c r="C94" s="41" t="s">
        <v>45</v>
      </c>
      <c r="D94" s="40"/>
      <c r="E94" s="40"/>
      <c r="F94" s="40"/>
      <c r="G94" s="40"/>
      <c r="H94" s="40"/>
      <c r="I94" s="40"/>
      <c r="J94" s="40"/>
      <c r="K94" s="40"/>
      <c r="L94" s="40"/>
      <c r="M94" s="76"/>
    </row>
    <row r="95" spans="1:13" ht="13.5" thickBot="1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90"/>
    </row>
    <row r="96" ht="13.5" thickTop="1"/>
  </sheetData>
  <sheetProtection password="DC73" sheet="1" objects="1" scenarios="1"/>
  <conditionalFormatting sqref="F75">
    <cfRule type="cellIs" priority="1" dxfId="0" operator="greaterThan" stopIfTrue="1">
      <formula>1</formula>
    </cfRule>
  </conditionalFormatting>
  <conditionalFormatting sqref="H75">
    <cfRule type="cellIs" priority="2" dxfId="1" operator="lessThan" stopIfTrue="1">
      <formula>0</formula>
    </cfRule>
  </conditionalFormatting>
  <hyperlinks>
    <hyperlink ref="B1" r:id="rId1" display="www.ihiconnectors.com"/>
    <hyperlink ref="E1" r:id="rId2" display="www.LugsDirect.com"/>
  </hyperlinks>
  <printOptions/>
  <pageMargins left="0.75" right="0.75" top="1" bottom="1" header="0.5" footer="0.5"/>
  <pageSetup fitToHeight="2" horizontalDpi="1200" verticalDpi="1200" orientation="portrait" scale="64" r:id="rId4"/>
  <headerFooter alignWithMargins="0">
    <oddFooter>&amp;L&amp;D  &amp;T &amp;C&amp;F &amp;Rcopyright IHI 2003</oddFooter>
  </headerFooter>
  <rowBreaks count="1" manualBreakCount="1">
    <brk id="75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Hydraulics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 Ridley</dc:creator>
  <cp:keywords/>
  <dc:description/>
  <cp:lastModifiedBy>ihi</cp:lastModifiedBy>
  <cp:lastPrinted>2004-08-10T21:03:40Z</cp:lastPrinted>
  <dcterms:created xsi:type="dcterms:W3CDTF">2003-12-22T15:00:11Z</dcterms:created>
  <dcterms:modified xsi:type="dcterms:W3CDTF">2007-02-28T19:23:14Z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